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570" yWindow="390" windowWidth="10680" windowHeight="8340"/>
  </bookViews>
  <sheets>
    <sheet name="дод. 3" sheetId="5" r:id="rId1"/>
  </sheets>
  <definedNames>
    <definedName name="_xlnm.Print_Area" localSheetId="0">'дод. 3'!$A$1:$E$52</definedName>
  </definedNames>
  <calcPr calcId="114210"/>
</workbook>
</file>

<file path=xl/calcChain.xml><?xml version="1.0" encoding="utf-8"?>
<calcChain xmlns="http://schemas.openxmlformats.org/spreadsheetml/2006/main">
  <c r="C50" i="5"/>
  <c r="D50"/>
  <c r="E50"/>
  <c r="D38"/>
  <c r="E38"/>
  <c r="E39"/>
  <c r="D40"/>
  <c r="E40"/>
  <c r="D41"/>
  <c r="E41"/>
  <c r="E42"/>
  <c r="D43"/>
  <c r="E43"/>
  <c r="D44"/>
  <c r="E44"/>
  <c r="E45"/>
  <c r="D37"/>
  <c r="E37"/>
  <c r="D39"/>
  <c r="D42"/>
  <c r="D45"/>
  <c r="D25"/>
  <c r="E25"/>
  <c r="D19"/>
  <c r="E19"/>
  <c r="D18"/>
  <c r="E18"/>
  <c r="D11"/>
  <c r="E11"/>
  <c r="D8"/>
  <c r="E8"/>
  <c r="D15"/>
  <c r="E15"/>
  <c r="D27"/>
  <c r="E27"/>
  <c r="D23"/>
  <c r="E23"/>
  <c r="D17"/>
  <c r="E17"/>
  <c r="D13"/>
  <c r="E13"/>
  <c r="D12"/>
  <c r="E12"/>
  <c r="E7"/>
  <c r="D10"/>
  <c r="E10"/>
  <c r="E21"/>
  <c r="D24"/>
  <c r="E24"/>
  <c r="C10"/>
  <c r="D14"/>
  <c r="E14"/>
  <c r="C14"/>
  <c r="C24"/>
  <c r="E28"/>
  <c r="D32"/>
  <c r="E32"/>
  <c r="E31"/>
  <c r="E30"/>
  <c r="D28"/>
  <c r="C7"/>
  <c r="C16"/>
  <c r="C31"/>
  <c r="C30"/>
  <c r="C21"/>
  <c r="C28"/>
  <c r="D7"/>
  <c r="D21"/>
  <c r="E16"/>
  <c r="D16"/>
  <c r="D31"/>
  <c r="D30"/>
  <c r="E20"/>
  <c r="D20"/>
  <c r="C20"/>
  <c r="D6"/>
  <c r="E6"/>
  <c r="E33"/>
  <c r="C6"/>
  <c r="C33"/>
  <c r="D33"/>
  <c r="G33"/>
  <c r="F33"/>
</calcChain>
</file>

<file path=xl/sharedStrings.xml><?xml version="1.0" encoding="utf-8"?>
<sst xmlns="http://schemas.openxmlformats.org/spreadsheetml/2006/main" count="58" uniqueCount="53">
  <si>
    <t>до пояснювальної записки</t>
  </si>
  <si>
    <t>тис.грн.</t>
  </si>
  <si>
    <t>Коди</t>
  </si>
  <si>
    <t>Вид доходу</t>
  </si>
  <si>
    <t>Податкові  надходження</t>
  </si>
  <si>
    <t>Податок на прибуток підприємств</t>
  </si>
  <si>
    <t xml:space="preserve">Неподаткові надходження </t>
  </si>
  <si>
    <t>Державне мито</t>
  </si>
  <si>
    <t>Доходи загального фонду бюджету, не враховуючи офіційні трансферти</t>
  </si>
  <si>
    <t>Доходи від власності та підприємницької діяльності  </t>
  </si>
  <si>
    <t>ВИДАТКИ ТА КРЕДИТУВАННЯ</t>
  </si>
  <si>
    <t>Вид видатків</t>
  </si>
  <si>
    <t>Державне управління</t>
  </si>
  <si>
    <t>Освіта</t>
  </si>
  <si>
    <t>Охорона здоров'я</t>
  </si>
  <si>
    <t>Соціальний захист та соціальне забезпечення</t>
  </si>
  <si>
    <t>Житлово-комунальне господарство</t>
  </si>
  <si>
    <t>Фізична культура і спорт</t>
  </si>
  <si>
    <t>в т.ч.: Резервний фонд</t>
  </si>
  <si>
    <t>Всього видатків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</si>
  <si>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</si>
  <si>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</si>
  <si>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</si>
  <si>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Інші надходження  </t>
  </si>
  <si>
    <t>Інші неподаткові надходження  </t>
  </si>
  <si>
    <t>Податки на доходи, податки на прибуток, податки на збільшення ринкової вартості 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</si>
  <si>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</si>
  <si>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</si>
  <si>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</si>
  <si>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Податок та збір на доходи фізичних осіб</t>
  </si>
  <si>
    <t>Податок на майно</t>
  </si>
  <si>
    <t>Єдиний податок  </t>
  </si>
  <si>
    <t>Надходження від орендної плати за користування цілісним майновим комплексом та іншим державним майном</t>
  </si>
  <si>
    <t>Внутрішні податки на товари та послуги  </t>
  </si>
  <si>
    <t>Місцеві податки</t>
  </si>
  <si>
    <t>Туристичний збір</t>
  </si>
  <si>
    <t>Акцизний податок з реалізації суб`єктами господарювання роздрібної торгівлі підакцизних товарів</t>
  </si>
  <si>
    <t>Додаток 3</t>
  </si>
  <si>
    <t>Рентна плата та плата за використання  інших природних ресурсів </t>
  </si>
  <si>
    <t>Медична субвенція з державного бюджету місцевим бюджетам</t>
  </si>
  <si>
    <t>0100</t>
  </si>
  <si>
    <t>Культура і мистецтво</t>
  </si>
  <si>
    <t>Економічна діяльність</t>
  </si>
  <si>
    <t>Інша діяльність</t>
  </si>
  <si>
    <t>Міжбюджетні трансферти</t>
  </si>
  <si>
    <t>Інші субвенції</t>
  </si>
  <si>
    <t>2021 рік</t>
  </si>
  <si>
    <t>Збір за спеціальне використання лісових ресурсів </t>
  </si>
  <si>
    <t>Рентна плата за спеціальне використання води</t>
  </si>
  <si>
    <t>Рентна плата за користування надрами</t>
  </si>
  <si>
    <t>2022 рік</t>
  </si>
  <si>
    <t>2023 рік</t>
  </si>
  <si>
    <t>Основні показники загального фонду міста Буча на 2021рік та два наступні періоди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</si>
</sst>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\ _г_р_н_._-;\-* #,##0.0\ _г_р_н_._-;_-* &quot;-&quot;?\ _г_р_н_._-;_-@_-"/>
    <numFmt numFmtId="167" formatCode="#,##0.00000"/>
    <numFmt numFmtId="168" formatCode="#,##0.0"/>
  </numFmts>
  <fonts count="16">
    <font>
      <sz val="10"/>
      <name val="Arial"/>
    </font>
    <font>
      <sz val="10"/>
      <name val="Arial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/>
    <xf numFmtId="0" fontId="4" fillId="0" borderId="0" xfId="0" applyFont="1" applyFill="1" applyAlignment="1">
      <alignment vertical="center"/>
    </xf>
    <xf numFmtId="0" fontId="4" fillId="0" borderId="0" xfId="0" applyFont="1" applyFill="1"/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/>
    <xf numFmtId="0" fontId="0" fillId="0" borderId="0" xfId="0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0" xfId="0" applyFont="1"/>
    <xf numFmtId="167" fontId="5" fillId="0" borderId="0" xfId="0" applyNumberFormat="1" applyFont="1" applyAlignment="1">
      <alignment horizontal="center" vertical="center" wrapText="1" shrinkToFit="1"/>
    </xf>
    <xf numFmtId="0" fontId="6" fillId="0" borderId="2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7" fillId="3" borderId="1" xfId="0" applyFont="1" applyFill="1" applyBorder="1" applyAlignment="1">
      <alignment vertical="center" wrapText="1"/>
    </xf>
    <xf numFmtId="166" fontId="6" fillId="3" borderId="1" xfId="1" applyNumberFormat="1" applyFont="1" applyFill="1" applyBorder="1" applyAlignment="1">
      <alignment horizontal="right" vertical="center" wrapText="1" shrinkToFit="1"/>
    </xf>
    <xf numFmtId="166" fontId="8" fillId="0" borderId="1" xfId="1" applyNumberFormat="1" applyFont="1" applyFill="1" applyBorder="1" applyAlignment="1">
      <alignment horizontal="right" vertical="center" wrapText="1" shrinkToFit="1"/>
    </xf>
    <xf numFmtId="166" fontId="6" fillId="2" borderId="1" xfId="1" applyNumberFormat="1" applyFont="1" applyFill="1" applyBorder="1" applyAlignment="1">
      <alignment horizontal="right" vertical="center" wrapText="1" shrinkToFit="1"/>
    </xf>
    <xf numFmtId="166" fontId="6" fillId="2" borderId="1" xfId="0" applyNumberFormat="1" applyFont="1" applyFill="1" applyBorder="1" applyAlignment="1">
      <alignment horizontal="right" vertical="center" wrapText="1" shrinkToFit="1"/>
    </xf>
    <xf numFmtId="166" fontId="7" fillId="3" borderId="1" xfId="0" applyNumberFormat="1" applyFont="1" applyFill="1" applyBorder="1" applyAlignment="1">
      <alignment horizontal="right" vertical="center" wrapText="1" shrinkToFit="1"/>
    </xf>
    <xf numFmtId="166" fontId="8" fillId="0" borderId="1" xfId="0" applyNumberFormat="1" applyFont="1" applyFill="1" applyBorder="1" applyAlignment="1">
      <alignment horizontal="right" vertical="center" wrapText="1" shrinkToFit="1"/>
    </xf>
    <xf numFmtId="166" fontId="6" fillId="4" borderId="1" xfId="0" applyNumberFormat="1" applyFont="1" applyFill="1" applyBorder="1" applyAlignment="1">
      <alignment horizontal="right" vertical="center" wrapText="1" shrinkToFit="1"/>
    </xf>
    <xf numFmtId="0" fontId="9" fillId="0" borderId="0" xfId="0" applyFont="1" applyBorder="1" applyAlignment="1">
      <alignment horizontal="center" vertical="center" wrapText="1" shrinkToFit="1"/>
    </xf>
    <xf numFmtId="0" fontId="7" fillId="5" borderId="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left" vertical="center" wrapText="1"/>
    </xf>
    <xf numFmtId="166" fontId="6" fillId="5" borderId="0" xfId="0" applyNumberFormat="1" applyFont="1" applyFill="1" applyBorder="1" applyAlignment="1">
      <alignment horizontal="right" vertical="center" wrapText="1" indent="1" shrinkToFit="1"/>
    </xf>
    <xf numFmtId="168" fontId="12" fillId="0" borderId="0" xfId="0" applyNumberFormat="1" applyFont="1" applyAlignment="1">
      <alignment horizontal="center" vertical="top" wrapText="1"/>
    </xf>
    <xf numFmtId="168" fontId="13" fillId="0" borderId="1" xfId="0" applyNumberFormat="1" applyFont="1" applyBorder="1" applyAlignment="1">
      <alignment horizontal="center" vertical="top" wrapText="1"/>
    </xf>
    <xf numFmtId="168" fontId="14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8" fontId="12" fillId="0" borderId="3" xfId="0" applyNumberFormat="1" applyFont="1" applyFill="1" applyBorder="1" applyAlignment="1">
      <alignment horizontal="center" vertical="top" wrapText="1"/>
    </xf>
    <xf numFmtId="49" fontId="5" fillId="6" borderId="1" xfId="0" applyNumberFormat="1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vertical="top" wrapText="1"/>
    </xf>
    <xf numFmtId="0" fontId="5" fillId="6" borderId="1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center" wrapText="1" shrinkToFit="1"/>
    </xf>
    <xf numFmtId="0" fontId="9" fillId="0" borderId="0" xfId="0" applyFont="1" applyBorder="1" applyAlignment="1">
      <alignment horizontal="center" vertical="center" wrapText="1" shrinkToFi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5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52"/>
  <sheetViews>
    <sheetView tabSelected="1" view="pageBreakPreview" topLeftCell="A25" zoomScaleNormal="100" workbookViewId="0">
      <selection activeCell="C45" sqref="C45"/>
    </sheetView>
  </sheetViews>
  <sheetFormatPr defaultRowHeight="12.75"/>
  <cols>
    <col min="1" max="1" width="8.42578125" customWidth="1"/>
    <col min="2" max="2" width="53" customWidth="1"/>
    <col min="3" max="3" width="13.140625" customWidth="1"/>
    <col min="4" max="4" width="13.85546875" customWidth="1"/>
    <col min="5" max="5" width="13" customWidth="1"/>
    <col min="6" max="6" width="12" bestFit="1" customWidth="1"/>
    <col min="7" max="7" width="11.5703125" bestFit="1" customWidth="1"/>
  </cols>
  <sheetData>
    <row r="1" spans="1:256" s="1" customFormat="1">
      <c r="A1" s="15"/>
      <c r="B1" s="16"/>
      <c r="C1" s="15"/>
      <c r="D1" s="66" t="s">
        <v>37</v>
      </c>
      <c r="E1" s="66"/>
    </row>
    <row r="2" spans="1:256" s="1" customFormat="1">
      <c r="A2" s="15"/>
      <c r="B2" s="16"/>
      <c r="C2" s="15"/>
      <c r="D2" s="67" t="s">
        <v>0</v>
      </c>
      <c r="E2" s="67"/>
    </row>
    <row r="3" spans="1:256" s="1" customFormat="1" ht="16.5">
      <c r="A3" s="68" t="s">
        <v>52</v>
      </c>
      <c r="B3" s="68"/>
      <c r="C3" s="68"/>
      <c r="D3" s="68"/>
      <c r="E3" s="68"/>
    </row>
    <row r="4" spans="1:256" s="1" customFormat="1">
      <c r="A4" s="29"/>
      <c r="B4" s="29"/>
      <c r="C4" s="29"/>
      <c r="D4" s="30"/>
      <c r="E4" s="31" t="s">
        <v>1</v>
      </c>
    </row>
    <row r="5" spans="1:256">
      <c r="A5" s="17" t="s">
        <v>2</v>
      </c>
      <c r="B5" s="17" t="s">
        <v>3</v>
      </c>
      <c r="C5" s="32" t="s">
        <v>46</v>
      </c>
      <c r="D5" s="32" t="s">
        <v>50</v>
      </c>
      <c r="E5" s="32" t="s">
        <v>51</v>
      </c>
      <c r="F5" s="2"/>
      <c r="G5" s="2"/>
      <c r="H5" s="3"/>
      <c r="I5" s="3"/>
      <c r="J5" s="3"/>
      <c r="K5" s="3"/>
      <c r="L5" s="3"/>
      <c r="M5" s="4"/>
      <c r="N5" s="4"/>
      <c r="O5" s="4"/>
      <c r="P5" s="4"/>
    </row>
    <row r="6" spans="1:256" s="7" customFormat="1" ht="13.5">
      <c r="A6" s="18">
        <v>100000</v>
      </c>
      <c r="B6" s="19" t="s">
        <v>4</v>
      </c>
      <c r="C6" s="39">
        <f>C7+C10+C14+C16</f>
        <v>361787</v>
      </c>
      <c r="D6" s="39">
        <f>D7+D10+D14+D16</f>
        <v>376247.5</v>
      </c>
      <c r="E6" s="39">
        <f>E7+E10+E14+E16</f>
        <v>387533.3</v>
      </c>
      <c r="F6" s="44"/>
      <c r="G6" s="44"/>
      <c r="H6" s="5"/>
      <c r="I6" s="5"/>
      <c r="J6" s="5"/>
      <c r="K6" s="5"/>
      <c r="L6" s="5"/>
      <c r="M6" s="6"/>
      <c r="N6" s="6"/>
      <c r="O6" s="6"/>
      <c r="P6" s="6"/>
    </row>
    <row r="7" spans="1:256" s="7" customFormat="1" ht="27">
      <c r="A7" s="24">
        <v>110000</v>
      </c>
      <c r="B7" s="35" t="s">
        <v>25</v>
      </c>
      <c r="C7" s="40">
        <f>C8+C9</f>
        <v>172015</v>
      </c>
      <c r="D7" s="40">
        <f>D8+D9</f>
        <v>178900</v>
      </c>
      <c r="E7" s="40">
        <f>E8+E9</f>
        <v>184300</v>
      </c>
      <c r="F7" s="44"/>
      <c r="G7" s="44"/>
      <c r="H7" s="5"/>
      <c r="I7" s="5"/>
      <c r="J7" s="5"/>
      <c r="K7" s="5"/>
      <c r="L7" s="5"/>
      <c r="M7" s="6"/>
      <c r="N7" s="6"/>
      <c r="O7" s="6"/>
      <c r="P7" s="6"/>
    </row>
    <row r="8" spans="1:256" ht="13.5">
      <c r="A8" s="22">
        <v>110100</v>
      </c>
      <c r="B8" s="26" t="s">
        <v>29</v>
      </c>
      <c r="C8" s="41">
        <v>172004.5</v>
      </c>
      <c r="D8" s="41">
        <f>ROUND(C8*1.04,-2)</f>
        <v>178900</v>
      </c>
      <c r="E8" s="41">
        <f>ROUND(D8*1.03,-2)</f>
        <v>184300</v>
      </c>
      <c r="F8" s="44"/>
      <c r="G8" s="44"/>
      <c r="H8" s="3"/>
      <c r="I8" s="3"/>
      <c r="J8" s="3"/>
      <c r="K8" s="3"/>
      <c r="L8" s="3"/>
      <c r="M8" s="4"/>
      <c r="N8" s="4"/>
      <c r="O8" s="4"/>
      <c r="P8" s="4"/>
    </row>
    <row r="9" spans="1:256" ht="13.5">
      <c r="A9" s="22">
        <v>110200</v>
      </c>
      <c r="B9" s="26" t="s">
        <v>5</v>
      </c>
      <c r="C9" s="41">
        <v>10.5</v>
      </c>
      <c r="D9" s="41"/>
      <c r="E9" s="41"/>
      <c r="F9" s="44"/>
      <c r="G9" s="44"/>
      <c r="H9" s="3"/>
      <c r="I9" s="3"/>
      <c r="J9" s="3"/>
      <c r="K9" s="3"/>
      <c r="L9" s="3"/>
      <c r="M9" s="4"/>
      <c r="N9" s="4"/>
      <c r="O9" s="4"/>
      <c r="P9" s="4"/>
    </row>
    <row r="10" spans="1:256" ht="27">
      <c r="A10" s="24">
        <v>130000</v>
      </c>
      <c r="B10" s="25" t="s">
        <v>38</v>
      </c>
      <c r="C10" s="40">
        <f>SUM(C11:C13)</f>
        <v>894.00000000000011</v>
      </c>
      <c r="D10" s="40">
        <f>SUM(D11:D13)</f>
        <v>925.4</v>
      </c>
      <c r="E10" s="40">
        <f>SUM(E11:E13)</f>
        <v>955.80000000000007</v>
      </c>
      <c r="F10" s="44"/>
      <c r="G10" s="44"/>
      <c r="H10" s="2"/>
      <c r="I10" s="3"/>
      <c r="J10" s="3"/>
      <c r="K10" s="3"/>
      <c r="L10" s="3"/>
      <c r="M10" s="3"/>
      <c r="N10" s="4"/>
      <c r="O10" s="4"/>
      <c r="P10" s="4"/>
      <c r="Q10" s="4"/>
    </row>
    <row r="11" spans="1:256" ht="13.5">
      <c r="A11" s="22">
        <v>130100</v>
      </c>
      <c r="B11" s="23" t="s">
        <v>47</v>
      </c>
      <c r="C11" s="37">
        <v>879.2</v>
      </c>
      <c r="D11" s="41">
        <f>ROUND(C11*1.04,-1)</f>
        <v>910</v>
      </c>
      <c r="E11" s="41">
        <f>ROUND(D11*1.03,-1)</f>
        <v>940</v>
      </c>
      <c r="F11" s="44"/>
      <c r="G11" s="44"/>
      <c r="H11" s="3"/>
      <c r="I11" s="3"/>
      <c r="J11" s="3"/>
      <c r="K11" s="3"/>
      <c r="L11" s="3"/>
      <c r="M11" s="4"/>
      <c r="N11" s="4"/>
      <c r="O11" s="4"/>
      <c r="P11" s="4"/>
    </row>
    <row r="12" spans="1:256" ht="13.5">
      <c r="A12" s="22">
        <v>130200</v>
      </c>
      <c r="B12" s="23" t="s">
        <v>48</v>
      </c>
      <c r="C12" s="37">
        <v>0.6</v>
      </c>
      <c r="D12" s="41">
        <f>ROUND(C12*1.04,1)</f>
        <v>0.6</v>
      </c>
      <c r="E12" s="41">
        <f>ROUND(D12*1.03,1)</f>
        <v>0.6</v>
      </c>
      <c r="F12" s="44"/>
      <c r="G12" s="44"/>
      <c r="H12" s="3"/>
      <c r="I12" s="3"/>
      <c r="J12" s="3"/>
      <c r="K12" s="3"/>
      <c r="L12" s="3"/>
      <c r="M12" s="4"/>
      <c r="N12" s="4"/>
      <c r="O12" s="4"/>
      <c r="P12" s="4"/>
    </row>
    <row r="13" spans="1:256" s="14" customFormat="1" ht="13.5">
      <c r="A13" s="22">
        <v>130300</v>
      </c>
      <c r="B13" s="23" t="s">
        <v>49</v>
      </c>
      <c r="C13" s="37">
        <v>14.2</v>
      </c>
      <c r="D13" s="41">
        <f>ROUND(C13*1.04,1)</f>
        <v>14.8</v>
      </c>
      <c r="E13" s="41">
        <f>ROUND(D13*1.03,1)</f>
        <v>15.2</v>
      </c>
      <c r="F13" s="44"/>
      <c r="G13" s="44"/>
      <c r="H13" s="46"/>
      <c r="I13" s="46"/>
      <c r="J13" s="46"/>
      <c r="K13" s="44"/>
      <c r="L13" s="45"/>
      <c r="M13" s="46"/>
      <c r="N13" s="46"/>
      <c r="O13" s="46"/>
      <c r="P13" s="44"/>
      <c r="Q13" s="45"/>
      <c r="R13" s="46"/>
      <c r="S13" s="46"/>
      <c r="T13" s="46"/>
      <c r="U13" s="44"/>
      <c r="V13" s="45"/>
      <c r="W13" s="46"/>
      <c r="X13" s="46"/>
      <c r="Y13" s="46"/>
      <c r="Z13" s="44"/>
      <c r="AA13" s="45"/>
      <c r="AB13" s="46"/>
      <c r="AC13" s="46"/>
      <c r="AD13" s="46"/>
      <c r="AE13" s="44"/>
      <c r="AF13" s="45"/>
      <c r="AG13" s="46"/>
      <c r="AH13" s="46"/>
      <c r="AI13" s="46"/>
      <c r="AJ13" s="44"/>
      <c r="AK13" s="45"/>
      <c r="AL13" s="46"/>
      <c r="AM13" s="46"/>
      <c r="AN13" s="46"/>
      <c r="AO13" s="44"/>
      <c r="AP13" s="45"/>
      <c r="AQ13" s="46"/>
      <c r="AR13" s="46"/>
      <c r="AS13" s="46"/>
      <c r="AT13" s="44"/>
      <c r="AU13" s="45"/>
      <c r="AV13" s="46"/>
      <c r="AW13" s="46"/>
      <c r="AX13" s="46"/>
      <c r="AY13" s="44"/>
      <c r="AZ13" s="45"/>
      <c r="BA13" s="46"/>
      <c r="BB13" s="46"/>
      <c r="BC13" s="46"/>
      <c r="BD13" s="44"/>
      <c r="BE13" s="45"/>
      <c r="BF13" s="46"/>
      <c r="BG13" s="46"/>
      <c r="BH13" s="46"/>
      <c r="BI13" s="44"/>
      <c r="BJ13" s="45"/>
      <c r="BK13" s="46"/>
      <c r="BL13" s="46"/>
      <c r="BM13" s="46"/>
      <c r="BN13" s="44"/>
      <c r="BO13" s="45"/>
      <c r="BP13" s="46"/>
      <c r="BQ13" s="46"/>
      <c r="BR13" s="46"/>
      <c r="BS13" s="44"/>
      <c r="BT13" s="45"/>
      <c r="BU13" s="46"/>
      <c r="BV13" s="46"/>
      <c r="BW13" s="46"/>
      <c r="BX13" s="44"/>
      <c r="BY13" s="45"/>
      <c r="BZ13" s="46"/>
      <c r="CA13" s="46"/>
      <c r="CB13" s="46"/>
      <c r="CC13" s="44"/>
      <c r="CD13" s="45"/>
      <c r="CE13" s="46"/>
      <c r="CF13" s="46"/>
      <c r="CG13" s="46"/>
      <c r="CH13" s="44"/>
      <c r="CI13" s="45"/>
      <c r="CJ13" s="46"/>
      <c r="CK13" s="46"/>
      <c r="CL13" s="46"/>
      <c r="CM13" s="44"/>
      <c r="CN13" s="45"/>
      <c r="CO13" s="46"/>
      <c r="CP13" s="46"/>
      <c r="CQ13" s="46"/>
      <c r="CR13" s="44"/>
      <c r="CS13" s="45"/>
      <c r="CT13" s="46"/>
      <c r="CU13" s="46"/>
      <c r="CV13" s="46"/>
      <c r="CW13" s="44"/>
      <c r="CX13" s="45"/>
      <c r="CY13" s="46"/>
      <c r="CZ13" s="46"/>
      <c r="DA13" s="46"/>
      <c r="DB13" s="44"/>
      <c r="DC13" s="45"/>
      <c r="DD13" s="46"/>
      <c r="DE13" s="46"/>
      <c r="DF13" s="46"/>
      <c r="DG13" s="44"/>
      <c r="DH13" s="45"/>
      <c r="DI13" s="46"/>
      <c r="DJ13" s="46"/>
      <c r="DK13" s="46"/>
      <c r="DL13" s="44"/>
      <c r="DM13" s="45"/>
      <c r="DN13" s="46"/>
      <c r="DO13" s="46"/>
      <c r="DP13" s="46"/>
      <c r="DQ13" s="44"/>
      <c r="DR13" s="45"/>
      <c r="DS13" s="46"/>
      <c r="DT13" s="46"/>
      <c r="DU13" s="46"/>
      <c r="DV13" s="44"/>
      <c r="DW13" s="45"/>
      <c r="DX13" s="46"/>
      <c r="DY13" s="46"/>
      <c r="DZ13" s="46"/>
      <c r="EA13" s="44"/>
      <c r="EB13" s="45"/>
      <c r="EC13" s="46"/>
      <c r="ED13" s="46"/>
      <c r="EE13" s="46"/>
      <c r="EF13" s="44"/>
      <c r="EG13" s="45"/>
      <c r="EH13" s="46"/>
      <c r="EI13" s="46"/>
      <c r="EJ13" s="46"/>
      <c r="EK13" s="44"/>
      <c r="EL13" s="45"/>
      <c r="EM13" s="46"/>
      <c r="EN13" s="46"/>
      <c r="EO13" s="46"/>
      <c r="EP13" s="44"/>
      <c r="EQ13" s="45"/>
      <c r="ER13" s="46"/>
      <c r="ES13" s="46"/>
      <c r="ET13" s="46"/>
      <c r="EU13" s="44"/>
      <c r="EV13" s="45"/>
      <c r="EW13" s="46"/>
      <c r="EX13" s="46"/>
      <c r="EY13" s="46"/>
      <c r="EZ13" s="44"/>
      <c r="FA13" s="45"/>
      <c r="FB13" s="46"/>
      <c r="FC13" s="46"/>
      <c r="FD13" s="46"/>
      <c r="FE13" s="44"/>
      <c r="FF13" s="45"/>
      <c r="FG13" s="46"/>
      <c r="FH13" s="46"/>
      <c r="FI13" s="46"/>
      <c r="FJ13" s="44"/>
      <c r="FK13" s="45"/>
      <c r="FL13" s="46"/>
      <c r="FM13" s="46"/>
      <c r="FN13" s="46"/>
      <c r="FO13" s="44"/>
      <c r="FP13" s="45"/>
      <c r="FQ13" s="46"/>
      <c r="FR13" s="46"/>
      <c r="FS13" s="46"/>
      <c r="FT13" s="44"/>
      <c r="FU13" s="45"/>
      <c r="FV13" s="46"/>
      <c r="FW13" s="46"/>
      <c r="FX13" s="46"/>
      <c r="FY13" s="44"/>
      <c r="FZ13" s="45"/>
      <c r="GA13" s="46"/>
      <c r="GB13" s="46"/>
      <c r="GC13" s="46"/>
      <c r="GD13" s="44"/>
      <c r="GE13" s="45"/>
      <c r="GF13" s="46"/>
      <c r="GG13" s="46"/>
      <c r="GH13" s="46"/>
      <c r="GI13" s="44"/>
      <c r="GJ13" s="45"/>
      <c r="GK13" s="46"/>
      <c r="GL13" s="46"/>
      <c r="GM13" s="46"/>
      <c r="GN13" s="44"/>
      <c r="GO13" s="45"/>
      <c r="GP13" s="46"/>
      <c r="GQ13" s="46"/>
      <c r="GR13" s="46"/>
      <c r="GS13" s="44"/>
      <c r="GT13" s="45"/>
      <c r="GU13" s="46"/>
      <c r="GV13" s="46"/>
      <c r="GW13" s="46"/>
      <c r="GX13" s="44"/>
      <c r="GY13" s="45"/>
      <c r="GZ13" s="46"/>
      <c r="HA13" s="46"/>
      <c r="HB13" s="46"/>
      <c r="HC13" s="44"/>
      <c r="HD13" s="45"/>
      <c r="HE13" s="46"/>
      <c r="HF13" s="46"/>
      <c r="HG13" s="46"/>
      <c r="HH13" s="44"/>
      <c r="HI13" s="45"/>
      <c r="HJ13" s="46"/>
      <c r="HK13" s="46"/>
      <c r="HL13" s="46"/>
      <c r="HM13" s="44"/>
      <c r="HN13" s="45"/>
      <c r="HO13" s="46"/>
      <c r="HP13" s="46"/>
      <c r="HQ13" s="46"/>
      <c r="HR13" s="44"/>
      <c r="HS13" s="45"/>
      <c r="HT13" s="46"/>
      <c r="HU13" s="46"/>
      <c r="HV13" s="46"/>
      <c r="HW13" s="44"/>
      <c r="HX13" s="45"/>
      <c r="HY13" s="46"/>
      <c r="HZ13" s="46"/>
      <c r="IA13" s="46"/>
      <c r="IB13" s="44"/>
      <c r="IC13" s="45"/>
      <c r="ID13" s="46"/>
      <c r="IE13" s="46"/>
      <c r="IF13" s="46"/>
      <c r="IG13" s="44"/>
      <c r="IH13" s="45"/>
      <c r="II13" s="46"/>
      <c r="IJ13" s="46"/>
      <c r="IK13" s="46"/>
      <c r="IL13" s="44"/>
      <c r="IM13" s="45"/>
      <c r="IN13" s="46"/>
      <c r="IO13" s="46"/>
      <c r="IP13" s="46"/>
      <c r="IQ13" s="44"/>
      <c r="IR13" s="45"/>
      <c r="IS13" s="46"/>
      <c r="IT13" s="46"/>
      <c r="IU13" s="46"/>
      <c r="IV13" s="44"/>
    </row>
    <row r="14" spans="1:256" ht="13.5">
      <c r="A14" s="24">
        <v>140000</v>
      </c>
      <c r="B14" s="35" t="s">
        <v>33</v>
      </c>
      <c r="C14" s="40">
        <f>SUM(C15:C15)</f>
        <v>19161</v>
      </c>
      <c r="D14" s="40">
        <f>SUM(D15:D15)</f>
        <v>19900</v>
      </c>
      <c r="E14" s="40">
        <f>SUM(E15:E15)</f>
        <v>20500</v>
      </c>
      <c r="F14" s="44"/>
      <c r="G14" s="44"/>
    </row>
    <row r="15" spans="1:256" s="14" customFormat="1" ht="27" customHeight="1">
      <c r="A15" s="22">
        <v>140400</v>
      </c>
      <c r="B15" s="23" t="s">
        <v>36</v>
      </c>
      <c r="C15" s="37">
        <v>19161</v>
      </c>
      <c r="D15" s="41">
        <f>ROUND(C15*1.04,-2)</f>
        <v>19900</v>
      </c>
      <c r="E15" s="41">
        <f>ROUND(D15*1.03,-2)</f>
        <v>20500</v>
      </c>
      <c r="F15" s="44"/>
      <c r="G15" s="44"/>
      <c r="H15" s="46"/>
      <c r="I15" s="46"/>
      <c r="J15" s="46"/>
      <c r="K15" s="44"/>
      <c r="L15" s="45"/>
      <c r="M15" s="46"/>
      <c r="N15" s="46"/>
      <c r="O15" s="46"/>
      <c r="P15" s="44"/>
      <c r="Q15" s="45"/>
      <c r="R15" s="46"/>
      <c r="S15" s="46"/>
      <c r="T15" s="46"/>
      <c r="U15" s="44"/>
      <c r="V15" s="45"/>
      <c r="W15" s="46"/>
      <c r="X15" s="46"/>
      <c r="Y15" s="46"/>
      <c r="Z15" s="44"/>
      <c r="AA15" s="45"/>
      <c r="AB15" s="46"/>
      <c r="AC15" s="46"/>
      <c r="AD15" s="46"/>
      <c r="AE15" s="44"/>
      <c r="AF15" s="45"/>
      <c r="AG15" s="46"/>
      <c r="AH15" s="46"/>
      <c r="AI15" s="46"/>
      <c r="AJ15" s="44"/>
      <c r="AK15" s="45"/>
      <c r="AL15" s="46"/>
      <c r="AM15" s="46"/>
      <c r="AN15" s="46"/>
      <c r="AO15" s="44"/>
      <c r="AP15" s="45"/>
      <c r="AQ15" s="46"/>
      <c r="AR15" s="46"/>
      <c r="AS15" s="46"/>
      <c r="AT15" s="44"/>
      <c r="AU15" s="45"/>
      <c r="AV15" s="46"/>
      <c r="AW15" s="46"/>
      <c r="AX15" s="46"/>
      <c r="AY15" s="44"/>
      <c r="AZ15" s="45"/>
      <c r="BA15" s="46"/>
      <c r="BB15" s="46"/>
      <c r="BC15" s="46"/>
      <c r="BD15" s="44"/>
      <c r="BE15" s="45"/>
      <c r="BF15" s="46"/>
      <c r="BG15" s="46"/>
      <c r="BH15" s="46"/>
      <c r="BI15" s="44"/>
      <c r="BJ15" s="45"/>
      <c r="BK15" s="46"/>
      <c r="BL15" s="46"/>
      <c r="BM15" s="46"/>
      <c r="BN15" s="44"/>
      <c r="BO15" s="45"/>
      <c r="BP15" s="46"/>
      <c r="BQ15" s="46"/>
      <c r="BR15" s="46"/>
      <c r="BS15" s="44"/>
      <c r="BT15" s="45"/>
      <c r="BU15" s="46"/>
      <c r="BV15" s="46"/>
      <c r="BW15" s="46"/>
      <c r="BX15" s="44"/>
      <c r="BY15" s="45"/>
      <c r="BZ15" s="46"/>
      <c r="CA15" s="46"/>
      <c r="CB15" s="46"/>
      <c r="CC15" s="44"/>
      <c r="CD15" s="45"/>
      <c r="CE15" s="46"/>
      <c r="CF15" s="46"/>
      <c r="CG15" s="46"/>
      <c r="CH15" s="44"/>
      <c r="CI15" s="45"/>
      <c r="CJ15" s="46"/>
      <c r="CK15" s="46"/>
      <c r="CL15" s="46"/>
      <c r="CM15" s="44"/>
      <c r="CN15" s="45"/>
      <c r="CO15" s="46"/>
      <c r="CP15" s="46"/>
      <c r="CQ15" s="46"/>
      <c r="CR15" s="44"/>
      <c r="CS15" s="45"/>
      <c r="CT15" s="46"/>
      <c r="CU15" s="46"/>
      <c r="CV15" s="46"/>
      <c r="CW15" s="44"/>
      <c r="CX15" s="45"/>
      <c r="CY15" s="46"/>
      <c r="CZ15" s="46"/>
      <c r="DA15" s="46"/>
      <c r="DB15" s="44"/>
      <c r="DC15" s="45"/>
      <c r="DD15" s="46"/>
      <c r="DE15" s="46"/>
      <c r="DF15" s="46"/>
      <c r="DG15" s="44"/>
      <c r="DH15" s="45"/>
      <c r="DI15" s="46"/>
      <c r="DJ15" s="46"/>
      <c r="DK15" s="46"/>
      <c r="DL15" s="44"/>
      <c r="DM15" s="45"/>
      <c r="DN15" s="46"/>
      <c r="DO15" s="46"/>
      <c r="DP15" s="46"/>
      <c r="DQ15" s="44"/>
      <c r="DR15" s="45"/>
      <c r="DS15" s="46"/>
      <c r="DT15" s="46"/>
      <c r="DU15" s="46"/>
      <c r="DV15" s="44"/>
      <c r="DW15" s="45"/>
      <c r="DX15" s="46"/>
      <c r="DY15" s="46"/>
      <c r="DZ15" s="46"/>
      <c r="EA15" s="44"/>
      <c r="EB15" s="45"/>
      <c r="EC15" s="46"/>
      <c r="ED15" s="46"/>
      <c r="EE15" s="46"/>
      <c r="EF15" s="44"/>
      <c r="EG15" s="45"/>
      <c r="EH15" s="46"/>
      <c r="EI15" s="46"/>
      <c r="EJ15" s="46"/>
      <c r="EK15" s="44"/>
      <c r="EL15" s="45"/>
      <c r="EM15" s="46"/>
      <c r="EN15" s="46"/>
      <c r="EO15" s="46"/>
      <c r="EP15" s="44"/>
      <c r="EQ15" s="45"/>
      <c r="ER15" s="46"/>
      <c r="ES15" s="46"/>
      <c r="ET15" s="46"/>
      <c r="EU15" s="44"/>
      <c r="EV15" s="45"/>
      <c r="EW15" s="46"/>
      <c r="EX15" s="46"/>
      <c r="EY15" s="46"/>
      <c r="EZ15" s="44"/>
      <c r="FA15" s="45"/>
      <c r="FB15" s="46"/>
      <c r="FC15" s="46"/>
      <c r="FD15" s="46"/>
      <c r="FE15" s="44"/>
      <c r="FF15" s="45"/>
      <c r="FG15" s="46"/>
      <c r="FH15" s="46"/>
      <c r="FI15" s="46"/>
      <c r="FJ15" s="44"/>
      <c r="FK15" s="45"/>
      <c r="FL15" s="46"/>
      <c r="FM15" s="46"/>
      <c r="FN15" s="46"/>
      <c r="FO15" s="44"/>
      <c r="FP15" s="45"/>
      <c r="FQ15" s="46"/>
      <c r="FR15" s="46"/>
      <c r="FS15" s="46"/>
      <c r="FT15" s="44"/>
      <c r="FU15" s="45"/>
      <c r="FV15" s="46"/>
      <c r="FW15" s="46"/>
      <c r="FX15" s="46"/>
      <c r="FY15" s="44"/>
      <c r="FZ15" s="45"/>
      <c r="GA15" s="46"/>
      <c r="GB15" s="46"/>
      <c r="GC15" s="46"/>
      <c r="GD15" s="44"/>
      <c r="GE15" s="45"/>
      <c r="GF15" s="46"/>
      <c r="GG15" s="46"/>
      <c r="GH15" s="46"/>
      <c r="GI15" s="44"/>
      <c r="GJ15" s="45"/>
      <c r="GK15" s="46"/>
      <c r="GL15" s="46"/>
      <c r="GM15" s="46"/>
      <c r="GN15" s="44"/>
      <c r="GO15" s="45"/>
      <c r="GP15" s="46"/>
      <c r="GQ15" s="46"/>
      <c r="GR15" s="46"/>
      <c r="GS15" s="44"/>
      <c r="GT15" s="45"/>
      <c r="GU15" s="46"/>
      <c r="GV15" s="46"/>
      <c r="GW15" s="46"/>
      <c r="GX15" s="44"/>
      <c r="GY15" s="45"/>
      <c r="GZ15" s="46"/>
      <c r="HA15" s="46"/>
      <c r="HB15" s="46"/>
      <c r="HC15" s="44"/>
      <c r="HD15" s="45"/>
      <c r="HE15" s="46"/>
      <c r="HF15" s="46"/>
      <c r="HG15" s="46"/>
      <c r="HH15" s="44"/>
      <c r="HI15" s="45"/>
      <c r="HJ15" s="46"/>
      <c r="HK15" s="46"/>
      <c r="HL15" s="46"/>
      <c r="HM15" s="44"/>
      <c r="HN15" s="45"/>
      <c r="HO15" s="46"/>
      <c r="HP15" s="46"/>
      <c r="HQ15" s="46"/>
      <c r="HR15" s="44"/>
      <c r="HS15" s="45"/>
      <c r="HT15" s="46"/>
      <c r="HU15" s="46"/>
      <c r="HV15" s="46"/>
      <c r="HW15" s="44"/>
      <c r="HX15" s="45"/>
      <c r="HY15" s="46"/>
      <c r="HZ15" s="46"/>
      <c r="IA15" s="46"/>
      <c r="IB15" s="44"/>
      <c r="IC15" s="45"/>
      <c r="ID15" s="46"/>
      <c r="IE15" s="46"/>
      <c r="IF15" s="46"/>
      <c r="IG15" s="44"/>
      <c r="IH15" s="45"/>
      <c r="II15" s="46"/>
      <c r="IJ15" s="46"/>
      <c r="IK15" s="46"/>
      <c r="IL15" s="44"/>
      <c r="IM15" s="45"/>
      <c r="IN15" s="46"/>
      <c r="IO15" s="46"/>
      <c r="IP15" s="46"/>
      <c r="IQ15" s="44"/>
      <c r="IR15" s="45"/>
      <c r="IS15" s="46"/>
      <c r="IT15" s="46"/>
      <c r="IU15" s="46"/>
      <c r="IV15" s="44"/>
    </row>
    <row r="16" spans="1:256" ht="13.5">
      <c r="A16" s="24">
        <v>180000</v>
      </c>
      <c r="B16" s="35" t="s">
        <v>34</v>
      </c>
      <c r="C16" s="40">
        <f>SUM(C17:C19)</f>
        <v>169717</v>
      </c>
      <c r="D16" s="40">
        <f>SUM(D17:D19)</f>
        <v>176522.1</v>
      </c>
      <c r="E16" s="40">
        <f>SUM(E17:E19)</f>
        <v>181777.5</v>
      </c>
      <c r="F16" s="44"/>
      <c r="G16" s="44"/>
    </row>
    <row r="17" spans="1:17" ht="13.5">
      <c r="A17" s="22">
        <v>180100</v>
      </c>
      <c r="B17" s="23" t="s">
        <v>30</v>
      </c>
      <c r="C17" s="41">
        <v>78377</v>
      </c>
      <c r="D17" s="41">
        <f>ROUND(C17*1.04,1)</f>
        <v>81512.100000000006</v>
      </c>
      <c r="E17" s="41">
        <f>ROUND(D17*1.03,1)</f>
        <v>83957.5</v>
      </c>
      <c r="F17" s="44"/>
      <c r="G17" s="44"/>
      <c r="H17" s="3"/>
      <c r="I17" s="3"/>
      <c r="J17" s="3"/>
      <c r="K17" s="3"/>
      <c r="L17" s="3"/>
      <c r="M17" s="4"/>
      <c r="N17" s="4"/>
      <c r="O17" s="4"/>
      <c r="P17" s="4"/>
    </row>
    <row r="18" spans="1:17" ht="13.5">
      <c r="A18" s="22">
        <v>180300</v>
      </c>
      <c r="B18" s="23" t="s">
        <v>35</v>
      </c>
      <c r="C18" s="41">
        <v>200</v>
      </c>
      <c r="D18" s="41">
        <f>ROUND(C18*1.04,-1)</f>
        <v>210</v>
      </c>
      <c r="E18" s="41">
        <f>ROUND(D18*1.03,-1)</f>
        <v>220</v>
      </c>
      <c r="F18" s="44"/>
      <c r="G18" s="44"/>
      <c r="H18" s="3"/>
      <c r="I18" s="3"/>
      <c r="J18" s="3"/>
      <c r="K18" s="3"/>
      <c r="L18" s="3"/>
      <c r="M18" s="4"/>
      <c r="N18" s="4"/>
      <c r="O18" s="4"/>
      <c r="P18" s="4"/>
    </row>
    <row r="19" spans="1:17" s="9" customFormat="1" ht="13.5">
      <c r="A19" s="22">
        <v>180500</v>
      </c>
      <c r="B19" s="26" t="s">
        <v>31</v>
      </c>
      <c r="C19" s="41">
        <v>91140</v>
      </c>
      <c r="D19" s="41">
        <f>ROUND(C19*1.04,-2)</f>
        <v>94800</v>
      </c>
      <c r="E19" s="41">
        <f>ROUND(D19*1.03,-2)</f>
        <v>97600</v>
      </c>
      <c r="F19" s="44"/>
      <c r="G19" s="44"/>
      <c r="H19" s="8"/>
      <c r="I19" s="8"/>
      <c r="J19" s="8"/>
      <c r="K19" s="8"/>
      <c r="L19" s="8"/>
    </row>
    <row r="20" spans="1:17" s="7" customFormat="1" ht="13.5">
      <c r="A20" s="18">
        <v>200000</v>
      </c>
      <c r="B20" s="19" t="s">
        <v>6</v>
      </c>
      <c r="C20" s="39">
        <f>C21+C24+C28</f>
        <v>6213</v>
      </c>
      <c r="D20" s="39">
        <f>D21+D24+D28</f>
        <v>6452.2</v>
      </c>
      <c r="E20" s="39">
        <f>E21+E24+E28</f>
        <v>6635.8</v>
      </c>
      <c r="F20" s="44"/>
      <c r="G20" s="44"/>
      <c r="H20" s="5"/>
      <c r="I20" s="5"/>
      <c r="J20" s="5"/>
      <c r="K20" s="5"/>
      <c r="L20" s="5"/>
      <c r="M20" s="6"/>
      <c r="N20" s="6"/>
      <c r="O20" s="6"/>
      <c r="P20" s="6"/>
    </row>
    <row r="21" spans="1:17" s="13" customFormat="1" ht="13.5">
      <c r="A21" s="24">
        <v>210000</v>
      </c>
      <c r="B21" s="25" t="s">
        <v>9</v>
      </c>
      <c r="C21" s="40">
        <f>C22+C23</f>
        <v>628</v>
      </c>
      <c r="D21" s="40">
        <f>D22+D23</f>
        <v>652.29999999999995</v>
      </c>
      <c r="E21" s="40">
        <f>E22+E23</f>
        <v>671.3</v>
      </c>
      <c r="F21" s="44"/>
      <c r="G21" s="44"/>
      <c r="H21" s="11"/>
      <c r="I21" s="11"/>
      <c r="J21" s="11"/>
      <c r="K21" s="11"/>
      <c r="L21" s="11"/>
      <c r="M21" s="12"/>
      <c r="N21" s="12"/>
      <c r="O21" s="12"/>
      <c r="P21" s="12"/>
    </row>
    <row r="22" spans="1:17" s="13" customFormat="1" ht="63.75">
      <c r="A22" s="22">
        <v>210100</v>
      </c>
      <c r="B22" s="23" t="s">
        <v>22</v>
      </c>
      <c r="C22" s="41">
        <v>20</v>
      </c>
      <c r="D22" s="41">
        <v>20</v>
      </c>
      <c r="E22" s="41">
        <v>20</v>
      </c>
      <c r="F22" s="44"/>
      <c r="G22" s="44"/>
      <c r="H22" s="11"/>
      <c r="I22" s="11"/>
      <c r="J22" s="11"/>
      <c r="K22" s="11"/>
      <c r="L22" s="11"/>
      <c r="M22" s="12"/>
      <c r="N22" s="12"/>
      <c r="O22" s="12"/>
      <c r="P22" s="12"/>
    </row>
    <row r="23" spans="1:17" ht="13.5">
      <c r="A23" s="22">
        <v>210800</v>
      </c>
      <c r="B23" s="23" t="s">
        <v>23</v>
      </c>
      <c r="C23" s="41">
        <v>608</v>
      </c>
      <c r="D23" s="41">
        <f>ROUND(C23*1.04,1)</f>
        <v>632.29999999999995</v>
      </c>
      <c r="E23" s="41">
        <f>ROUND(D23*1.03,1)</f>
        <v>651.29999999999995</v>
      </c>
      <c r="F23" s="44"/>
      <c r="G23" s="44"/>
      <c r="H23" s="3"/>
      <c r="I23" s="3"/>
      <c r="J23" s="3"/>
      <c r="K23" s="3"/>
      <c r="L23" s="3"/>
      <c r="M23" s="4"/>
      <c r="N23" s="4"/>
      <c r="O23" s="4"/>
      <c r="P23" s="4"/>
    </row>
    <row r="24" spans="1:17" s="13" customFormat="1" ht="27">
      <c r="A24" s="24">
        <v>220000</v>
      </c>
      <c r="B24" s="25" t="s">
        <v>20</v>
      </c>
      <c r="C24" s="40">
        <f>SUM(C25:C27)</f>
        <v>5584</v>
      </c>
      <c r="D24" s="40">
        <f>SUM(D25:D27)</f>
        <v>5798.9</v>
      </c>
      <c r="E24" s="40">
        <f>SUM(E25:E27)</f>
        <v>5963.5</v>
      </c>
      <c r="F24" s="44"/>
      <c r="G24" s="44"/>
      <c r="H24" s="11"/>
      <c r="I24" s="11"/>
      <c r="J24" s="11"/>
      <c r="K24" s="11"/>
      <c r="L24" s="11"/>
      <c r="M24" s="12"/>
      <c r="N24" s="12"/>
      <c r="O24" s="12"/>
      <c r="P24" s="12"/>
    </row>
    <row r="25" spans="1:17" s="13" customFormat="1" ht="13.5">
      <c r="A25" s="22">
        <v>220100</v>
      </c>
      <c r="B25" s="23" t="s">
        <v>21</v>
      </c>
      <c r="C25" s="41">
        <v>5271</v>
      </c>
      <c r="D25" s="41">
        <f>ROUND(C25*1.04,-1)</f>
        <v>5480</v>
      </c>
      <c r="E25" s="41">
        <f>ROUND(D25*1.03,-1)</f>
        <v>5640</v>
      </c>
      <c r="F25" s="44"/>
      <c r="G25" s="44"/>
      <c r="H25" s="11"/>
      <c r="I25" s="11"/>
      <c r="J25" s="11"/>
      <c r="K25" s="11"/>
      <c r="L25" s="11"/>
      <c r="M25" s="12"/>
      <c r="N25" s="12"/>
      <c r="O25" s="12"/>
      <c r="P25" s="12"/>
    </row>
    <row r="26" spans="1:17" s="13" customFormat="1" ht="29.25" customHeight="1">
      <c r="A26" s="22">
        <v>220800</v>
      </c>
      <c r="B26" s="23" t="s">
        <v>32</v>
      </c>
      <c r="C26" s="41">
        <v>166</v>
      </c>
      <c r="D26" s="41">
        <v>166</v>
      </c>
      <c r="E26" s="41">
        <v>166</v>
      </c>
      <c r="F26" s="44"/>
      <c r="G26" s="44"/>
      <c r="H26" s="11"/>
      <c r="I26" s="11"/>
      <c r="J26" s="11"/>
      <c r="K26" s="11"/>
      <c r="L26" s="11"/>
      <c r="M26" s="12"/>
      <c r="N26" s="12"/>
      <c r="O26" s="12"/>
      <c r="P26" s="12"/>
    </row>
    <row r="27" spans="1:17" s="13" customFormat="1" ht="13.5">
      <c r="A27" s="22">
        <v>220900</v>
      </c>
      <c r="B27" s="23" t="s">
        <v>7</v>
      </c>
      <c r="C27" s="41">
        <v>147</v>
      </c>
      <c r="D27" s="41">
        <f>ROUND(C27*1.04,1)</f>
        <v>152.9</v>
      </c>
      <c r="E27" s="41">
        <f>ROUND(D27*1.03,1)</f>
        <v>157.5</v>
      </c>
      <c r="F27" s="44"/>
      <c r="G27" s="44"/>
      <c r="H27" s="11"/>
      <c r="I27" s="11"/>
      <c r="J27" s="11"/>
      <c r="K27" s="11"/>
      <c r="L27" s="11"/>
      <c r="M27" s="12"/>
      <c r="N27" s="12"/>
      <c r="O27" s="12"/>
      <c r="P27" s="12"/>
    </row>
    <row r="28" spans="1:17" ht="13.5">
      <c r="A28" s="24">
        <v>240000</v>
      </c>
      <c r="B28" s="25" t="s">
        <v>24</v>
      </c>
      <c r="C28" s="40">
        <f>C29</f>
        <v>1</v>
      </c>
      <c r="D28" s="40">
        <f>D29</f>
        <v>1</v>
      </c>
      <c r="E28" s="40">
        <f>E29</f>
        <v>1</v>
      </c>
      <c r="F28" s="44"/>
      <c r="G28" s="44"/>
      <c r="H28" s="3"/>
      <c r="I28" s="3"/>
      <c r="J28" s="3"/>
      <c r="K28" s="3"/>
      <c r="L28" s="3"/>
      <c r="M28" s="4"/>
      <c r="N28" s="4"/>
      <c r="O28" s="4"/>
      <c r="P28" s="4"/>
    </row>
    <row r="29" spans="1:17" ht="13.5">
      <c r="A29" s="22">
        <v>240600</v>
      </c>
      <c r="B29" s="23" t="s">
        <v>23</v>
      </c>
      <c r="C29" s="41">
        <v>1</v>
      </c>
      <c r="D29" s="41">
        <v>1</v>
      </c>
      <c r="E29" s="41">
        <v>1</v>
      </c>
      <c r="F29" s="44"/>
      <c r="G29" s="44"/>
      <c r="H29" s="3"/>
      <c r="I29" s="3"/>
      <c r="J29" s="3"/>
      <c r="K29" s="3"/>
      <c r="L29" s="3"/>
      <c r="M29" s="4"/>
      <c r="N29" s="4"/>
      <c r="O29" s="4"/>
      <c r="P29" s="4"/>
    </row>
    <row r="30" spans="1:17" s="13" customFormat="1" ht="13.5" hidden="1">
      <c r="A30" s="18">
        <v>300000</v>
      </c>
      <c r="B30" s="19" t="s">
        <v>26</v>
      </c>
      <c r="C30" s="38">
        <f t="shared" ref="C30:E31" si="0">C31</f>
        <v>0</v>
      </c>
      <c r="D30" s="38">
        <f t="shared" si="0"/>
        <v>0</v>
      </c>
      <c r="E30" s="38">
        <f t="shared" si="0"/>
        <v>0</v>
      </c>
      <c r="F30" s="44"/>
      <c r="G30" s="44"/>
      <c r="H30" s="10"/>
      <c r="I30" s="11"/>
      <c r="J30" s="11"/>
      <c r="K30" s="11"/>
      <c r="L30" s="11"/>
      <c r="M30" s="11"/>
      <c r="N30" s="12"/>
      <c r="O30" s="12"/>
      <c r="P30" s="12"/>
      <c r="Q30" s="12"/>
    </row>
    <row r="31" spans="1:17" s="13" customFormat="1" ht="13.5" hidden="1">
      <c r="A31" s="20">
        <v>310000</v>
      </c>
      <c r="B31" s="21" t="s">
        <v>27</v>
      </c>
      <c r="C31" s="36">
        <f t="shared" si="0"/>
        <v>0</v>
      </c>
      <c r="D31" s="36">
        <f t="shared" si="0"/>
        <v>0</v>
      </c>
      <c r="E31" s="36">
        <f t="shared" si="0"/>
        <v>0</v>
      </c>
      <c r="F31" s="44"/>
      <c r="G31" s="44"/>
      <c r="H31" s="10"/>
      <c r="I31" s="11"/>
      <c r="J31" s="11"/>
      <c r="K31" s="11"/>
      <c r="L31" s="11"/>
      <c r="M31" s="11"/>
      <c r="N31" s="12"/>
      <c r="O31" s="12"/>
      <c r="P31" s="12"/>
      <c r="Q31" s="12"/>
    </row>
    <row r="32" spans="1:17" s="13" customFormat="1" ht="63.75" hidden="1">
      <c r="A32" s="22">
        <v>310100</v>
      </c>
      <c r="B32" s="26" t="s">
        <v>28</v>
      </c>
      <c r="C32" s="37">
        <v>0</v>
      </c>
      <c r="D32" s="37">
        <f>ROUND(C32*1.08,-2)</f>
        <v>0</v>
      </c>
      <c r="E32" s="37">
        <f>ROUND(D32*1.12,-2)</f>
        <v>0</v>
      </c>
      <c r="F32" s="44"/>
      <c r="G32" s="44"/>
      <c r="H32" s="10"/>
      <c r="I32" s="11"/>
      <c r="J32" s="11"/>
      <c r="K32" s="11"/>
      <c r="L32" s="11"/>
      <c r="M32" s="11"/>
      <c r="N32" s="12"/>
      <c r="O32" s="12"/>
      <c r="P32" s="12"/>
      <c r="Q32" s="12"/>
    </row>
    <row r="33" spans="1:16" ht="13.5">
      <c r="A33" s="61" t="s">
        <v>8</v>
      </c>
      <c r="B33" s="62"/>
      <c r="C33" s="42">
        <f>C6+C20+C30</f>
        <v>368000</v>
      </c>
      <c r="D33" s="42">
        <f>D6+D20+D30</f>
        <v>382699.7</v>
      </c>
      <c r="E33" s="42">
        <f>E6+E20+E30</f>
        <v>394169.1</v>
      </c>
      <c r="F33" s="44">
        <f>D33/C33</f>
        <v>1.0399448369565218</v>
      </c>
      <c r="G33" s="44">
        <f>E33/D33</f>
        <v>1.029969712544849</v>
      </c>
      <c r="H33" s="3"/>
      <c r="I33" s="3"/>
      <c r="J33" s="3"/>
      <c r="K33" s="3"/>
      <c r="L33" s="3"/>
      <c r="M33" s="4"/>
      <c r="N33" s="4"/>
      <c r="O33" s="4"/>
      <c r="P33" s="4"/>
    </row>
    <row r="34" spans="1:16" ht="13.5">
      <c r="A34" s="27"/>
      <c r="B34" s="27"/>
      <c r="C34" s="28"/>
      <c r="D34" s="28"/>
      <c r="E34" s="28"/>
      <c r="F34" s="44"/>
      <c r="G34" s="44"/>
    </row>
    <row r="35" spans="1:16">
      <c r="A35" s="63" t="s">
        <v>10</v>
      </c>
      <c r="B35" s="64"/>
      <c r="C35" s="64"/>
      <c r="D35" s="64"/>
      <c r="E35" s="65"/>
    </row>
    <row r="36" spans="1:16">
      <c r="A36" s="50" t="s">
        <v>2</v>
      </c>
      <c r="B36" s="50" t="s">
        <v>11</v>
      </c>
      <c r="C36" s="32" t="s">
        <v>46</v>
      </c>
      <c r="D36" s="32" t="s">
        <v>50</v>
      </c>
      <c r="E36" s="32" t="s">
        <v>51</v>
      </c>
    </row>
    <row r="37" spans="1:16">
      <c r="A37" s="52" t="s">
        <v>40</v>
      </c>
      <c r="B37" s="53" t="s">
        <v>12</v>
      </c>
      <c r="C37" s="48">
        <v>64735</v>
      </c>
      <c r="D37" s="48">
        <f>(C37*4/100)+C37</f>
        <v>67324.399999999994</v>
      </c>
      <c r="E37" s="48">
        <f>(D37*3/100)+D37</f>
        <v>69344.131999999998</v>
      </c>
    </row>
    <row r="38" spans="1:16">
      <c r="A38" s="54">
        <v>1000</v>
      </c>
      <c r="B38" s="53" t="s">
        <v>13</v>
      </c>
      <c r="C38" s="48">
        <v>358361.8</v>
      </c>
      <c r="D38" s="48">
        <f t="shared" ref="D38:D45" si="1">(C38*4/100)+C38</f>
        <v>372696.272</v>
      </c>
      <c r="E38" s="48">
        <f t="shared" ref="E38:E45" si="2">(D38*3/100)+D38</f>
        <v>383877.16015999997</v>
      </c>
    </row>
    <row r="39" spans="1:16">
      <c r="A39" s="54">
        <v>2000</v>
      </c>
      <c r="B39" s="53" t="s">
        <v>14</v>
      </c>
      <c r="C39" s="48">
        <v>6130.1</v>
      </c>
      <c r="D39" s="48">
        <f t="shared" si="1"/>
        <v>6375.3040000000001</v>
      </c>
      <c r="E39" s="48">
        <f t="shared" si="2"/>
        <v>6566.5631199999998</v>
      </c>
    </row>
    <row r="40" spans="1:16">
      <c r="A40" s="54">
        <v>3000</v>
      </c>
      <c r="B40" s="53" t="s">
        <v>15</v>
      </c>
      <c r="C40" s="48">
        <v>19716.099999999999</v>
      </c>
      <c r="D40" s="48">
        <f t="shared" si="1"/>
        <v>20504.743999999999</v>
      </c>
      <c r="E40" s="48">
        <f t="shared" si="2"/>
        <v>21119.886319999998</v>
      </c>
    </row>
    <row r="41" spans="1:16">
      <c r="A41" s="54">
        <v>4000</v>
      </c>
      <c r="B41" s="53" t="s">
        <v>41</v>
      </c>
      <c r="C41" s="48">
        <v>17851.400000000001</v>
      </c>
      <c r="D41" s="48">
        <f t="shared" si="1"/>
        <v>18565.456000000002</v>
      </c>
      <c r="E41" s="48">
        <f t="shared" si="2"/>
        <v>19122.419680000003</v>
      </c>
    </row>
    <row r="42" spans="1:16">
      <c r="A42" s="54">
        <v>5000</v>
      </c>
      <c r="B42" s="53" t="s">
        <v>17</v>
      </c>
      <c r="C42" s="48">
        <v>7156.9</v>
      </c>
      <c r="D42" s="48">
        <f t="shared" si="1"/>
        <v>7443.1759999999995</v>
      </c>
      <c r="E42" s="48">
        <f t="shared" si="2"/>
        <v>7666.4712799999998</v>
      </c>
    </row>
    <row r="43" spans="1:16">
      <c r="A43" s="54">
        <v>6000</v>
      </c>
      <c r="B43" s="53" t="s">
        <v>16</v>
      </c>
      <c r="C43" s="48">
        <v>55260</v>
      </c>
      <c r="D43" s="48">
        <f t="shared" si="1"/>
        <v>57470.400000000001</v>
      </c>
      <c r="E43" s="48">
        <f t="shared" si="2"/>
        <v>59194.512000000002</v>
      </c>
    </row>
    <row r="44" spans="1:16">
      <c r="A44" s="55">
        <v>7000</v>
      </c>
      <c r="B44" s="53" t="s">
        <v>42</v>
      </c>
      <c r="C44" s="51">
        <v>11088.1</v>
      </c>
      <c r="D44" s="48">
        <f t="shared" si="1"/>
        <v>11531.624</v>
      </c>
      <c r="E44" s="48">
        <f t="shared" si="2"/>
        <v>11877.57272</v>
      </c>
    </row>
    <row r="45" spans="1:16">
      <c r="A45" s="54">
        <v>8000</v>
      </c>
      <c r="B45" s="53" t="s">
        <v>43</v>
      </c>
      <c r="C45" s="48">
        <v>1000</v>
      </c>
      <c r="D45" s="48">
        <f t="shared" si="1"/>
        <v>1040</v>
      </c>
      <c r="E45" s="48">
        <f t="shared" si="2"/>
        <v>1071.2</v>
      </c>
    </row>
    <row r="46" spans="1:16">
      <c r="A46" s="56">
        <v>9000</v>
      </c>
      <c r="B46" s="57" t="s">
        <v>44</v>
      </c>
      <c r="C46" s="51"/>
      <c r="D46" s="48"/>
      <c r="E46" s="48"/>
    </row>
    <row r="47" spans="1:16">
      <c r="A47" s="54"/>
      <c r="B47" s="53" t="s">
        <v>18</v>
      </c>
      <c r="C47" s="48"/>
      <c r="D47" s="48"/>
      <c r="E47" s="48"/>
    </row>
    <row r="48" spans="1:16" ht="25.5">
      <c r="A48" s="54">
        <v>9410</v>
      </c>
      <c r="B48" s="53" t="s">
        <v>39</v>
      </c>
      <c r="C48" s="48"/>
      <c r="D48" s="48"/>
      <c r="E48" s="48"/>
    </row>
    <row r="49" spans="1:5">
      <c r="A49" s="54">
        <v>9770</v>
      </c>
      <c r="B49" s="53" t="s">
        <v>45</v>
      </c>
      <c r="C49" s="48"/>
      <c r="D49" s="48"/>
      <c r="E49" s="48"/>
    </row>
    <row r="50" spans="1:5">
      <c r="A50" s="69" t="s">
        <v>19</v>
      </c>
      <c r="B50" s="69"/>
      <c r="C50" s="49">
        <f>C37+C38+C39+C40+C41+C42+C43+C44+C45+C46</f>
        <v>541299.4</v>
      </c>
      <c r="D50" s="49">
        <f>C50*4/100+C50</f>
        <v>562951.37600000005</v>
      </c>
      <c r="E50" s="49">
        <f>D50*3/100+D50</f>
        <v>579839.91728000005</v>
      </c>
    </row>
    <row r="51" spans="1:5">
      <c r="A51" s="33"/>
      <c r="B51" s="34"/>
      <c r="C51" s="47"/>
      <c r="D51" s="33"/>
      <c r="E51" s="33"/>
    </row>
    <row r="52" spans="1:5" ht="15.75">
      <c r="A52" s="58"/>
      <c r="B52" s="59"/>
      <c r="C52" s="43"/>
      <c r="D52" s="60"/>
      <c r="E52" s="60"/>
    </row>
  </sheetData>
  <mergeCells count="7">
    <mergeCell ref="D52:E52"/>
    <mergeCell ref="A33:B33"/>
    <mergeCell ref="A35:E35"/>
    <mergeCell ref="D1:E1"/>
    <mergeCell ref="D2:E2"/>
    <mergeCell ref="A3:E3"/>
    <mergeCell ref="A50:B50"/>
  </mergeCells>
  <phoneticPr fontId="0" type="noConversion"/>
  <pageMargins left="0.39370078740157483" right="0.11811023622047245" top="0.11811023622047245" bottom="0.11811023622047245" header="0" footer="0"/>
  <pageSetup paperSize="9" scale="9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 3</vt:lpstr>
      <vt:lpstr>'дод.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2020-12-17T09:08:41Z</cp:lastPrinted>
  <dcterms:created xsi:type="dcterms:W3CDTF">1996-10-08T23:32:33Z</dcterms:created>
  <dcterms:modified xsi:type="dcterms:W3CDTF">2020-12-23T11:06:36Z</dcterms:modified>
</cp:coreProperties>
</file>